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195" windowHeight="11520" tabRatio="897" activeTab="0"/>
  </bookViews>
  <sheets>
    <sheet name="Форма 1 Перечень МКД" sheetId="1" r:id="rId1"/>
  </sheets>
  <definedNames>
    <definedName name="_xlnm.Print_Area" localSheetId="0">'Форма 1 Перечень МКД'!$A$1:$R$52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<sst xmlns="http://schemas.openxmlformats.org/spreadsheetml/2006/main" count="244" uniqueCount="72">
  <si>
    <t>№ п/п</t>
  </si>
  <si>
    <t>Материал стен</t>
  </si>
  <si>
    <t>Количество этажей</t>
  </si>
  <si>
    <t>Количество подъездов</t>
  </si>
  <si>
    <t>Плановая дата завершения работ</t>
  </si>
  <si>
    <t>всего:</t>
  </si>
  <si>
    <t>Х</t>
  </si>
  <si>
    <t>X</t>
  </si>
  <si>
    <t>12.2017</t>
  </si>
  <si>
    <t>'12.2017</t>
  </si>
  <si>
    <t>12.2018</t>
  </si>
  <si>
    <t>.12.2018</t>
  </si>
  <si>
    <t>12.2019</t>
  </si>
  <si>
    <t xml:space="preserve"> кирпичные</t>
  </si>
  <si>
    <t>кирпичные</t>
  </si>
  <si>
    <t>блочные</t>
  </si>
  <si>
    <t>Тип кровли</t>
  </si>
  <si>
    <t>Адрес многоквартирного дома (далее МКД)</t>
  </si>
  <si>
    <t>Год ввода в эксплуатацию</t>
  </si>
  <si>
    <t>Общая площадь МКД - всего (кв. метров)</t>
  </si>
  <si>
    <t>Площадь помещений МКД (кв. метров)</t>
  </si>
  <si>
    <t>Количество жителей, зарегистрированных в МКД (человек)</t>
  </si>
  <si>
    <t>Стоимость капитального ремонта (рублей)</t>
  </si>
  <si>
    <t>в том числе за счет средств</t>
  </si>
  <si>
    <t>федерального бюджета</t>
  </si>
  <si>
    <t>областного бюджета</t>
  </si>
  <si>
    <t>местного бюджета</t>
  </si>
  <si>
    <t>собственников помещений в МКД</t>
  </si>
  <si>
    <t>иных</t>
  </si>
  <si>
    <t>Способ формирования фонда капитального ремонта (счет регионального оператора (далее-СРО)\специальный счет (далее-СС)</t>
  </si>
  <si>
    <t>Итого по МО Новосергиевский поссовет Новосергиевского района</t>
  </si>
  <si>
    <t>скатная</t>
  </si>
  <si>
    <t>СРО</t>
  </si>
  <si>
    <t>Проектные работы</t>
  </si>
  <si>
    <t>Итого по проектным работам:</t>
  </si>
  <si>
    <t>Строительно-монтажные работы</t>
  </si>
  <si>
    <t>Итого по строительно-монтажным работам:</t>
  </si>
  <si>
    <t>Итого за 2017 год</t>
  </si>
  <si>
    <t>Итого за 2018 год</t>
  </si>
  <si>
    <t>Итого за 2019 год</t>
  </si>
  <si>
    <t>Приложение 1
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2017-2019 годы, на территории муниципального образования Новосергиевский поссовет Новосергиевского района</t>
  </si>
  <si>
    <t>Перечень многоквартирных домов, подлежащих капитальному ремонту в рамках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годы, расположенных на территории муниципального образования Новосергиевский поссовет Новосергиевского района</t>
  </si>
  <si>
    <t>Проектные и строительно-монтажные работы</t>
  </si>
  <si>
    <t>п. Новосергиевка,            ул. Горького, д. 29</t>
  </si>
  <si>
    <t>п. Новосергиевка,                ул. Красноармейская, д. 83</t>
  </si>
  <si>
    <t>п. Новосергиевка, ул. Культурная, д. 11</t>
  </si>
  <si>
    <t>п. Новосергиевка,                  ул. Комарова, д. 3</t>
  </si>
  <si>
    <t>п. Новосергиевка,               пер. СХТ, д. 3</t>
  </si>
  <si>
    <t>п. Новосергиевка,               ул. Восточная, д. 26</t>
  </si>
  <si>
    <t>п. Новосергиевка,               ул. Восточная, д. 43</t>
  </si>
  <si>
    <t>п.Новосергиевка,                 ул. Восточная, д. 43а</t>
  </si>
  <si>
    <t>п. Новосергиевка,              ул. Горького, д. 25</t>
  </si>
  <si>
    <t>п. Новосергиевка,                 ул. Королева, д. 10</t>
  </si>
  <si>
    <t>п. Новосергиевка,               ул. Культурная, д. 6</t>
  </si>
  <si>
    <t>п. Новосергиевка,                 ул. Советская, д. 51</t>
  </si>
  <si>
    <t>п. Новосергиевка,            пер. СХТ, д. 3</t>
  </si>
  <si>
    <t>п. Новосергиевка,            ул. Восточная, д. 43</t>
  </si>
  <si>
    <t>п. Новосергиевка,            ул. Восточная, д. 43а</t>
  </si>
  <si>
    <t>п. Новосергиевка,               ул. Горького, д. 25</t>
  </si>
  <si>
    <t>п. Новосергиевка,            ул. Королева, д. 10</t>
  </si>
  <si>
    <t>п. Новосергиевка,               ул. Восточная, д. 35</t>
  </si>
  <si>
    <t>п. Новосергиевка,                   ул. Восточная, д. 37</t>
  </si>
  <si>
    <t>п. Новосергиевка,                              ул. Восточная, д. 41</t>
  </si>
  <si>
    <t>п.Новосергиевка,                       ул. Краснопартизанская, д. 41</t>
  </si>
  <si>
    <t>п. Новосергиевка,                         ул. Культурная, д. 7</t>
  </si>
  <si>
    <t>п. Новосергиевка,                             ул. Горького, д. 29</t>
  </si>
  <si>
    <t>п. Новосергиевка,                   ул. Комарова, д. 3</t>
  </si>
  <si>
    <t>п. Новосергиевка,                 ул. Красноармейская, д. 83</t>
  </si>
  <si>
    <t>п. Новосергиевка,                             ул. Культурная, д. 11</t>
  </si>
  <si>
    <t>п. Новосергиевка,                        ул. Культурная, д. 6</t>
  </si>
  <si>
    <t>п. Новосергиевка,               ул. Советская, д. 51</t>
  </si>
  <si>
    <t>Итого по проектным и строительно-монтажным работам: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</si>
</sst>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0.0"/>
    <numFmt numFmtId="175" formatCode="#,##0.00000"/>
    <numFmt numFmtId="176" formatCode="#,##0.000"/>
    <numFmt numFmtId="177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top" wrapText="1"/>
    </xf>
    <xf numFmtId="0" fontId="47" fillId="0" borderId="0" xfId="0" applyFont="1" applyFill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3" fontId="47" fillId="33" borderId="0" xfId="0" applyNumberFormat="1" applyFont="1" applyFill="1" applyAlignment="1">
      <alignment/>
    </xf>
    <xf numFmtId="0" fontId="50" fillId="34" borderId="10" xfId="0" applyFont="1" applyFill="1" applyBorder="1" applyAlignment="1">
      <alignment horizontal="center" vertical="center" textRotation="90" wrapText="1"/>
    </xf>
    <xf numFmtId="0" fontId="50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center" vertical="center"/>
    </xf>
    <xf numFmtId="4" fontId="50" fillId="34" borderId="11" xfId="0" applyNumberFormat="1" applyFont="1" applyFill="1" applyBorder="1" applyAlignment="1">
      <alignment horizontal="center" vertical="center"/>
    </xf>
    <xf numFmtId="2" fontId="50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51" fillId="34" borderId="11" xfId="0" applyNumberFormat="1" applyFont="1" applyFill="1" applyBorder="1" applyAlignment="1">
      <alignment horizontal="center" vertical="center" wrapText="1"/>
    </xf>
    <xf numFmtId="0" fontId="51" fillId="34" borderId="11" xfId="60" applyFont="1" applyFill="1" applyBorder="1" applyAlignment="1" quotePrefix="1">
      <alignment horizontal="center" vertical="center"/>
      <protection/>
    </xf>
    <xf numFmtId="0" fontId="51" fillId="34" borderId="11" xfId="60" applyFont="1" applyFill="1" applyBorder="1" applyAlignment="1">
      <alignment horizontal="center" vertical="center"/>
      <protection/>
    </xf>
    <xf numFmtId="17" fontId="51" fillId="34" borderId="11" xfId="60" applyNumberFormat="1" applyFont="1" applyFill="1" applyBorder="1" applyAlignment="1" quotePrefix="1">
      <alignment horizontal="center" vertical="center"/>
      <protection/>
    </xf>
    <xf numFmtId="4" fontId="50" fillId="34" borderId="11" xfId="0" applyNumberFormat="1" applyFont="1" applyFill="1" applyBorder="1" applyAlignment="1">
      <alignment horizontal="center" vertical="center" wrapText="1"/>
    </xf>
    <xf numFmtId="4" fontId="51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177" fontId="50" fillId="34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77" fontId="51" fillId="34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177" fontId="50" fillId="34" borderId="11" xfId="0" applyNumberFormat="1" applyFont="1" applyFill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left" vertical="center"/>
    </xf>
    <xf numFmtId="0" fontId="50" fillId="34" borderId="14" xfId="0" applyFont="1" applyFill="1" applyBorder="1" applyAlignment="1">
      <alignment horizontal="left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textRotation="90" wrapText="1"/>
    </xf>
    <xf numFmtId="0" fontId="50" fillId="34" borderId="15" xfId="0" applyFont="1" applyFill="1" applyBorder="1" applyAlignment="1">
      <alignment horizontal="center" vertical="center" textRotation="90" wrapText="1"/>
    </xf>
    <xf numFmtId="0" fontId="50" fillId="34" borderId="16" xfId="0" applyFont="1" applyFill="1" applyBorder="1" applyAlignment="1">
      <alignment horizontal="center" vertical="center" textRotation="90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textRotation="90"/>
    </xf>
    <xf numFmtId="0" fontId="50" fillId="34" borderId="15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tabSelected="1" view="pageBreakPreview" zoomScaleSheetLayoutView="100" zoomScalePageLayoutView="0" workbookViewId="0" topLeftCell="A34">
      <selection activeCell="K42" sqref="K42"/>
    </sheetView>
  </sheetViews>
  <sheetFormatPr defaultColWidth="9.140625" defaultRowHeight="15"/>
  <cols>
    <col min="1" max="1" width="3.57421875" style="1" customWidth="1"/>
    <col min="2" max="2" width="22.140625" style="1" customWidth="1"/>
    <col min="3" max="3" width="7.7109375" style="1" customWidth="1"/>
    <col min="4" max="5" width="11.140625" style="1" customWidth="1"/>
    <col min="6" max="6" width="5.28125" style="1" customWidth="1"/>
    <col min="7" max="7" width="4.421875" style="1" customWidth="1"/>
    <col min="8" max="8" width="11.57421875" style="1" customWidth="1"/>
    <col min="9" max="9" width="11.7109375" style="1" customWidth="1"/>
    <col min="10" max="10" width="8.7109375" style="1" customWidth="1"/>
    <col min="11" max="11" width="14.421875" style="1" customWidth="1"/>
    <col min="12" max="12" width="9.28125" style="1" customWidth="1"/>
    <col min="13" max="13" width="8.7109375" style="1" customWidth="1"/>
    <col min="14" max="14" width="13.8515625" style="1" customWidth="1"/>
    <col min="15" max="15" width="12.8515625" style="1" customWidth="1"/>
    <col min="16" max="16" width="9.8515625" style="1" customWidth="1"/>
    <col min="17" max="18" width="9.28125" style="1" customWidth="1"/>
    <col min="19" max="16384" width="9.140625" style="1" customWidth="1"/>
  </cols>
  <sheetData>
    <row r="1" spans="1:18" ht="163.5" customHeight="1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56" t="s">
        <v>40</v>
      </c>
      <c r="P1" s="56"/>
      <c r="Q1" s="56"/>
      <c r="R1" s="56"/>
    </row>
    <row r="2" spans="1:18" ht="12" customHeight="1" hidden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5"/>
      <c r="Q2" s="5"/>
      <c r="R2" s="5"/>
    </row>
    <row r="3" spans="1:18" ht="2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54.75" customHeight="1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8.75" customHeight="1" hidden="1">
      <c r="A5" s="6"/>
      <c r="B5" s="6"/>
      <c r="C5" s="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6"/>
      <c r="P5" s="6"/>
      <c r="Q5" s="6"/>
      <c r="R5" s="6"/>
    </row>
    <row r="6" spans="1:18" ht="30" customHeight="1">
      <c r="A6" s="52" t="s">
        <v>0</v>
      </c>
      <c r="B6" s="52" t="s">
        <v>17</v>
      </c>
      <c r="C6" s="49" t="s">
        <v>18</v>
      </c>
      <c r="D6" s="54" t="s">
        <v>1</v>
      </c>
      <c r="E6" s="54" t="s">
        <v>16</v>
      </c>
      <c r="F6" s="54" t="s">
        <v>2</v>
      </c>
      <c r="G6" s="54" t="s">
        <v>3</v>
      </c>
      <c r="H6" s="49" t="s">
        <v>19</v>
      </c>
      <c r="I6" s="49" t="s">
        <v>20</v>
      </c>
      <c r="J6" s="49" t="s">
        <v>21</v>
      </c>
      <c r="K6" s="46" t="s">
        <v>22</v>
      </c>
      <c r="L6" s="47"/>
      <c r="M6" s="47"/>
      <c r="N6" s="47"/>
      <c r="O6" s="47"/>
      <c r="P6" s="48"/>
      <c r="Q6" s="49" t="s">
        <v>4</v>
      </c>
      <c r="R6" s="49" t="s">
        <v>29</v>
      </c>
    </row>
    <row r="7" spans="1:18" ht="15" customHeight="1">
      <c r="A7" s="53"/>
      <c r="B7" s="53"/>
      <c r="C7" s="50"/>
      <c r="D7" s="55"/>
      <c r="E7" s="55"/>
      <c r="F7" s="55"/>
      <c r="G7" s="55"/>
      <c r="H7" s="50"/>
      <c r="I7" s="50"/>
      <c r="J7" s="50"/>
      <c r="K7" s="49" t="s">
        <v>5</v>
      </c>
      <c r="L7" s="46" t="s">
        <v>23</v>
      </c>
      <c r="M7" s="47"/>
      <c r="N7" s="47"/>
      <c r="O7" s="47"/>
      <c r="P7" s="48"/>
      <c r="Q7" s="50"/>
      <c r="R7" s="50"/>
    </row>
    <row r="8" spans="1:18" ht="130.5" customHeight="1">
      <c r="A8" s="53"/>
      <c r="B8" s="53"/>
      <c r="C8" s="50"/>
      <c r="D8" s="55"/>
      <c r="E8" s="55"/>
      <c r="F8" s="55"/>
      <c r="G8" s="55"/>
      <c r="H8" s="50"/>
      <c r="I8" s="51"/>
      <c r="J8" s="51"/>
      <c r="K8" s="51"/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50"/>
      <c r="R8" s="50"/>
    </row>
    <row r="9" spans="1:18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</row>
    <row r="10" spans="1:18" s="7" customFormat="1" ht="40.5" customHeight="1">
      <c r="A10" s="42" t="s">
        <v>30</v>
      </c>
      <c r="B10" s="43"/>
      <c r="C10" s="10" t="s">
        <v>6</v>
      </c>
      <c r="D10" s="10" t="s">
        <v>6</v>
      </c>
      <c r="E10" s="10" t="s">
        <v>6</v>
      </c>
      <c r="F10" s="10" t="s">
        <v>6</v>
      </c>
      <c r="G10" s="10" t="s">
        <v>6</v>
      </c>
      <c r="H10" s="13">
        <f aca="true" t="shared" si="0" ref="H10:P10">H11+H20+H37</f>
        <v>24496</v>
      </c>
      <c r="I10" s="13">
        <f t="shared" si="0"/>
        <v>20542.3</v>
      </c>
      <c r="J10" s="13">
        <f t="shared" si="0"/>
        <v>762</v>
      </c>
      <c r="K10" s="13">
        <f t="shared" si="0"/>
        <v>16034599.818092309</v>
      </c>
      <c r="L10" s="13">
        <f t="shared" si="0"/>
        <v>0</v>
      </c>
      <c r="M10" s="13">
        <f t="shared" si="0"/>
        <v>0</v>
      </c>
      <c r="N10" s="13">
        <f t="shared" si="0"/>
        <v>6000000</v>
      </c>
      <c r="O10" s="13">
        <f t="shared" si="0"/>
        <v>10034599.818092309</v>
      </c>
      <c r="P10" s="13">
        <f t="shared" si="0"/>
        <v>0</v>
      </c>
      <c r="Q10" s="10" t="s">
        <v>7</v>
      </c>
      <c r="R10" s="10" t="s">
        <v>7</v>
      </c>
    </row>
    <row r="11" spans="1:18" s="7" customFormat="1" ht="14.25">
      <c r="A11" s="44" t="s">
        <v>37</v>
      </c>
      <c r="B11" s="45"/>
      <c r="C11" s="10" t="s">
        <v>6</v>
      </c>
      <c r="D11" s="10" t="s">
        <v>6</v>
      </c>
      <c r="E11" s="10" t="s">
        <v>6</v>
      </c>
      <c r="F11" s="10" t="s">
        <v>6</v>
      </c>
      <c r="G11" s="10" t="s">
        <v>6</v>
      </c>
      <c r="H11" s="14">
        <f>H13</f>
        <v>5149.299999999999</v>
      </c>
      <c r="I11" s="14">
        <f>I13</f>
        <v>4375.7</v>
      </c>
      <c r="J11" s="14">
        <f>J13</f>
        <v>173</v>
      </c>
      <c r="K11" s="14">
        <f>K13</f>
        <v>127234.11501538461</v>
      </c>
      <c r="L11" s="14">
        <f>SUM(L12:L17)</f>
        <v>0</v>
      </c>
      <c r="M11" s="14">
        <f>SUM(M12:M17)</f>
        <v>0</v>
      </c>
      <c r="N11" s="14">
        <v>0</v>
      </c>
      <c r="O11" s="14">
        <f>O13</f>
        <v>127234.11501538461</v>
      </c>
      <c r="P11" s="14">
        <v>0</v>
      </c>
      <c r="Q11" s="13" t="s">
        <v>6</v>
      </c>
      <c r="R11" s="10" t="s">
        <v>7</v>
      </c>
    </row>
    <row r="12" spans="1:18" ht="15">
      <c r="A12" s="39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1:18" s="7" customFormat="1" ht="13.5" customHeight="1">
      <c r="A13" s="42" t="s">
        <v>34</v>
      </c>
      <c r="B13" s="43"/>
      <c r="C13" s="10" t="s">
        <v>6</v>
      </c>
      <c r="D13" s="10" t="s">
        <v>6</v>
      </c>
      <c r="E13" s="10" t="s">
        <v>6</v>
      </c>
      <c r="F13" s="10" t="s">
        <v>6</v>
      </c>
      <c r="G13" s="10" t="s">
        <v>6</v>
      </c>
      <c r="H13" s="14">
        <f aca="true" t="shared" si="1" ref="H13:M13">SUM(H14:H19)</f>
        <v>5149.299999999999</v>
      </c>
      <c r="I13" s="14">
        <f t="shared" si="1"/>
        <v>4375.7</v>
      </c>
      <c r="J13" s="14">
        <f t="shared" si="1"/>
        <v>173</v>
      </c>
      <c r="K13" s="14">
        <f t="shared" si="1"/>
        <v>127234.11501538461</v>
      </c>
      <c r="L13" s="14">
        <f t="shared" si="1"/>
        <v>0</v>
      </c>
      <c r="M13" s="14">
        <f t="shared" si="1"/>
        <v>0</v>
      </c>
      <c r="N13" s="14">
        <v>0</v>
      </c>
      <c r="O13" s="14">
        <f>SUM(O14:O19)</f>
        <v>127234.11501538461</v>
      </c>
      <c r="P13" s="14">
        <v>0</v>
      </c>
      <c r="Q13" s="13" t="s">
        <v>6</v>
      </c>
      <c r="R13" s="10" t="s">
        <v>7</v>
      </c>
    </row>
    <row r="14" spans="1:18" ht="26.25" customHeight="1">
      <c r="A14" s="15">
        <v>1</v>
      </c>
      <c r="B14" s="15" t="s">
        <v>47</v>
      </c>
      <c r="C14" s="16">
        <v>1985</v>
      </c>
      <c r="D14" s="17" t="s">
        <v>13</v>
      </c>
      <c r="E14" s="17" t="s">
        <v>31</v>
      </c>
      <c r="F14" s="16">
        <v>2</v>
      </c>
      <c r="G14" s="16">
        <v>2</v>
      </c>
      <c r="H14" s="18">
        <v>728</v>
      </c>
      <c r="I14" s="18">
        <v>606.7</v>
      </c>
      <c r="J14" s="18">
        <v>23</v>
      </c>
      <c r="K14" s="19">
        <f>438036*0.04/1.04</f>
        <v>16847.53846153846</v>
      </c>
      <c r="L14" s="19">
        <v>0</v>
      </c>
      <c r="M14" s="19">
        <v>0</v>
      </c>
      <c r="N14" s="19">
        <v>0</v>
      </c>
      <c r="O14" s="19">
        <f>438036*0.04/1.04</f>
        <v>16847.53846153846</v>
      </c>
      <c r="P14" s="19">
        <v>0</v>
      </c>
      <c r="Q14" s="20" t="s">
        <v>8</v>
      </c>
      <c r="R14" s="21" t="s">
        <v>32</v>
      </c>
    </row>
    <row r="15" spans="1:18" ht="26.25" customHeight="1">
      <c r="A15" s="15">
        <v>2</v>
      </c>
      <c r="B15" s="15" t="s">
        <v>48</v>
      </c>
      <c r="C15" s="16">
        <v>1965</v>
      </c>
      <c r="D15" s="17" t="s">
        <v>13</v>
      </c>
      <c r="E15" s="17" t="s">
        <v>31</v>
      </c>
      <c r="F15" s="16">
        <v>2</v>
      </c>
      <c r="G15" s="16">
        <v>2</v>
      </c>
      <c r="H15" s="18">
        <v>410.9</v>
      </c>
      <c r="I15" s="18">
        <v>373.6</v>
      </c>
      <c r="J15" s="18">
        <v>10</v>
      </c>
      <c r="K15" s="19">
        <f>150000*0.038461536</f>
        <v>5769.2303999999995</v>
      </c>
      <c r="L15" s="19">
        <v>0</v>
      </c>
      <c r="M15" s="19">
        <v>0</v>
      </c>
      <c r="N15" s="19">
        <v>0</v>
      </c>
      <c r="O15" s="19">
        <f>150000*0.038461536</f>
        <v>5769.2303999999995</v>
      </c>
      <c r="P15" s="19">
        <v>0</v>
      </c>
      <c r="Q15" s="20" t="s">
        <v>8</v>
      </c>
      <c r="R15" s="21" t="s">
        <v>32</v>
      </c>
    </row>
    <row r="16" spans="1:18" ht="26.25" customHeight="1">
      <c r="A16" s="15">
        <v>3</v>
      </c>
      <c r="B16" s="15" t="s">
        <v>49</v>
      </c>
      <c r="C16" s="16">
        <v>1969</v>
      </c>
      <c r="D16" s="17" t="s">
        <v>15</v>
      </c>
      <c r="E16" s="17" t="s">
        <v>31</v>
      </c>
      <c r="F16" s="16">
        <v>2</v>
      </c>
      <c r="G16" s="16">
        <v>2</v>
      </c>
      <c r="H16" s="18">
        <v>926.8</v>
      </c>
      <c r="I16" s="18">
        <v>772.3</v>
      </c>
      <c r="J16" s="18">
        <v>34</v>
      </c>
      <c r="K16" s="19">
        <f>557600*0.04/1.04</f>
        <v>21446.153846153844</v>
      </c>
      <c r="L16" s="19">
        <v>0</v>
      </c>
      <c r="M16" s="19">
        <v>0</v>
      </c>
      <c r="N16" s="19">
        <v>0</v>
      </c>
      <c r="O16" s="19">
        <f>557600*0.04/1.04</f>
        <v>21446.153846153844</v>
      </c>
      <c r="P16" s="19">
        <v>0</v>
      </c>
      <c r="Q16" s="22" t="s">
        <v>8</v>
      </c>
      <c r="R16" s="21" t="s">
        <v>32</v>
      </c>
    </row>
    <row r="17" spans="1:18" ht="28.5" customHeight="1">
      <c r="A17" s="15">
        <v>4</v>
      </c>
      <c r="B17" s="15" t="s">
        <v>50</v>
      </c>
      <c r="C17" s="16">
        <v>1978</v>
      </c>
      <c r="D17" s="17" t="s">
        <v>15</v>
      </c>
      <c r="E17" s="17" t="s">
        <v>31</v>
      </c>
      <c r="F17" s="16">
        <v>2</v>
      </c>
      <c r="G17" s="16">
        <v>4</v>
      </c>
      <c r="H17" s="18">
        <v>1377.7</v>
      </c>
      <c r="I17" s="18">
        <v>1148.1</v>
      </c>
      <c r="J17" s="18">
        <v>42</v>
      </c>
      <c r="K17" s="19">
        <f>413316*0.04/1.04</f>
        <v>15896.76923076923</v>
      </c>
      <c r="L17" s="19">
        <v>0</v>
      </c>
      <c r="M17" s="19">
        <v>0</v>
      </c>
      <c r="N17" s="19">
        <v>0</v>
      </c>
      <c r="O17" s="19">
        <f>413316*0.04/1.04</f>
        <v>15896.76923076923</v>
      </c>
      <c r="P17" s="19">
        <v>0</v>
      </c>
      <c r="Q17" s="22" t="s">
        <v>8</v>
      </c>
      <c r="R17" s="21" t="s">
        <v>32</v>
      </c>
    </row>
    <row r="18" spans="1:18" ht="28.5" customHeight="1">
      <c r="A18" s="15">
        <v>5</v>
      </c>
      <c r="B18" s="15" t="s">
        <v>51</v>
      </c>
      <c r="C18" s="16">
        <v>1987</v>
      </c>
      <c r="D18" s="17" t="s">
        <v>14</v>
      </c>
      <c r="E18" s="17" t="s">
        <v>31</v>
      </c>
      <c r="F18" s="16">
        <v>2</v>
      </c>
      <c r="G18" s="16">
        <v>2</v>
      </c>
      <c r="H18" s="18">
        <v>1000.7</v>
      </c>
      <c r="I18" s="18">
        <v>833.9</v>
      </c>
      <c r="J18" s="18">
        <v>31</v>
      </c>
      <c r="K18" s="19">
        <f>1517698*0.04/1.04</f>
        <v>58372.99999999999</v>
      </c>
      <c r="L18" s="19">
        <v>0</v>
      </c>
      <c r="M18" s="19">
        <v>0</v>
      </c>
      <c r="N18" s="19">
        <v>0</v>
      </c>
      <c r="O18" s="19">
        <f>1517698*0.04/1.04</f>
        <v>58372.99999999999</v>
      </c>
      <c r="P18" s="19">
        <v>0</v>
      </c>
      <c r="Q18" s="20" t="s">
        <v>8</v>
      </c>
      <c r="R18" s="21" t="s">
        <v>32</v>
      </c>
    </row>
    <row r="19" spans="1:18" ht="28.5" customHeight="1">
      <c r="A19" s="15">
        <v>6</v>
      </c>
      <c r="B19" s="15" t="s">
        <v>52</v>
      </c>
      <c r="C19" s="16">
        <v>1990</v>
      </c>
      <c r="D19" s="17" t="s">
        <v>13</v>
      </c>
      <c r="E19" s="17" t="s">
        <v>31</v>
      </c>
      <c r="F19" s="16">
        <v>2</v>
      </c>
      <c r="G19" s="16">
        <v>2</v>
      </c>
      <c r="H19" s="18">
        <v>705.2</v>
      </c>
      <c r="I19" s="18">
        <v>641.1</v>
      </c>
      <c r="J19" s="18">
        <v>33</v>
      </c>
      <c r="K19" s="19">
        <f>231437*0.04/1.04</f>
        <v>8901.423076923076</v>
      </c>
      <c r="L19" s="19">
        <v>0</v>
      </c>
      <c r="M19" s="19">
        <v>0</v>
      </c>
      <c r="N19" s="19">
        <v>0</v>
      </c>
      <c r="O19" s="19">
        <f>231437*0.04/1.04</f>
        <v>8901.423076923076</v>
      </c>
      <c r="P19" s="19">
        <v>0</v>
      </c>
      <c r="Q19" s="20" t="s">
        <v>8</v>
      </c>
      <c r="R19" s="21" t="s">
        <v>32</v>
      </c>
    </row>
    <row r="20" spans="1:18" s="7" customFormat="1" ht="14.25">
      <c r="A20" s="44" t="s">
        <v>38</v>
      </c>
      <c r="B20" s="45"/>
      <c r="C20" s="10" t="s">
        <v>6</v>
      </c>
      <c r="D20" s="10" t="s">
        <v>6</v>
      </c>
      <c r="E20" s="10" t="s">
        <v>6</v>
      </c>
      <c r="F20" s="10" t="s">
        <v>6</v>
      </c>
      <c r="G20" s="10" t="s">
        <v>6</v>
      </c>
      <c r="H20" s="13">
        <f aca="true" t="shared" si="2" ref="H20:M20">H22+H30</f>
        <v>9154.8</v>
      </c>
      <c r="I20" s="13">
        <f t="shared" si="2"/>
        <v>7745.4</v>
      </c>
      <c r="J20" s="13">
        <f t="shared" si="2"/>
        <v>312</v>
      </c>
      <c r="K20" s="13">
        <f t="shared" si="2"/>
        <v>3366061.173076923</v>
      </c>
      <c r="L20" s="13">
        <f t="shared" si="2"/>
        <v>0</v>
      </c>
      <c r="M20" s="13">
        <f t="shared" si="2"/>
        <v>0</v>
      </c>
      <c r="N20" s="13">
        <f>N22+N30</f>
        <v>2000000</v>
      </c>
      <c r="O20" s="13">
        <f>O22+O30</f>
        <v>1366061.1730769232</v>
      </c>
      <c r="P20" s="13">
        <f>P22+P30</f>
        <v>0</v>
      </c>
      <c r="Q20" s="10" t="s">
        <v>7</v>
      </c>
      <c r="R20" s="10" t="s">
        <v>7</v>
      </c>
    </row>
    <row r="21" spans="1:18" ht="15">
      <c r="A21" s="39" t="s">
        <v>33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18" s="7" customFormat="1" ht="13.5" customHeight="1">
      <c r="A22" s="42" t="s">
        <v>34</v>
      </c>
      <c r="B22" s="43"/>
      <c r="C22" s="10" t="s">
        <v>6</v>
      </c>
      <c r="D22" s="10" t="s">
        <v>6</v>
      </c>
      <c r="E22" s="10" t="s">
        <v>6</v>
      </c>
      <c r="F22" s="10" t="s">
        <v>6</v>
      </c>
      <c r="G22" s="10" t="s">
        <v>6</v>
      </c>
      <c r="H22" s="26">
        <f>SUM(H23:H28)</f>
        <v>4005.5</v>
      </c>
      <c r="I22" s="26">
        <f>SUM(I23:I28)</f>
        <v>3369.7</v>
      </c>
      <c r="J22" s="26">
        <f>SUM(J23:J28)</f>
        <v>139</v>
      </c>
      <c r="K22" s="26">
        <f>SUM(K23:K28)</f>
        <v>185208.2830769231</v>
      </c>
      <c r="L22" s="26">
        <f>SUM(L23:L28)</f>
        <v>0</v>
      </c>
      <c r="M22" s="26">
        <v>0</v>
      </c>
      <c r="N22" s="26">
        <v>0</v>
      </c>
      <c r="O22" s="26">
        <f>SUM(O23:O28)</f>
        <v>185208.2830769231</v>
      </c>
      <c r="P22" s="26">
        <v>0</v>
      </c>
      <c r="Q22" s="13" t="s">
        <v>6</v>
      </c>
      <c r="R22" s="10" t="s">
        <v>7</v>
      </c>
    </row>
    <row r="23" spans="1:18" s="7" customFormat="1" ht="25.5" customHeight="1">
      <c r="A23" s="38">
        <v>1</v>
      </c>
      <c r="B23" s="15" t="s">
        <v>43</v>
      </c>
      <c r="C23" s="27">
        <v>1978</v>
      </c>
      <c r="D23" s="17" t="s">
        <v>14</v>
      </c>
      <c r="E23" s="17" t="s">
        <v>31</v>
      </c>
      <c r="F23" s="11">
        <v>2</v>
      </c>
      <c r="G23" s="11">
        <v>4</v>
      </c>
      <c r="H23" s="11">
        <v>280.2</v>
      </c>
      <c r="I23" s="11">
        <v>260.8</v>
      </c>
      <c r="J23" s="27">
        <v>11</v>
      </c>
      <c r="K23" s="28">
        <f>581062*0.04/1.04</f>
        <v>22348.53846153846</v>
      </c>
      <c r="L23" s="28">
        <v>0</v>
      </c>
      <c r="M23" s="28">
        <f>N23/K23</f>
        <v>0</v>
      </c>
      <c r="N23" s="28">
        <v>0</v>
      </c>
      <c r="O23" s="28">
        <f aca="true" t="shared" si="3" ref="O23:O28">K23-N23</f>
        <v>22348.53846153846</v>
      </c>
      <c r="P23" s="28">
        <v>0</v>
      </c>
      <c r="Q23" s="20" t="s">
        <v>10</v>
      </c>
      <c r="R23" s="21" t="s">
        <v>32</v>
      </c>
    </row>
    <row r="24" spans="1:19" s="2" customFormat="1" ht="26.25">
      <c r="A24" s="15">
        <v>2</v>
      </c>
      <c r="B24" s="15" t="s">
        <v>46</v>
      </c>
      <c r="C24" s="27">
        <v>1978</v>
      </c>
      <c r="D24" s="17" t="s">
        <v>14</v>
      </c>
      <c r="E24" s="17" t="s">
        <v>31</v>
      </c>
      <c r="F24" s="11">
        <v>2</v>
      </c>
      <c r="G24" s="11">
        <v>2</v>
      </c>
      <c r="H24" s="11">
        <v>637.5</v>
      </c>
      <c r="I24" s="11">
        <v>579.5</v>
      </c>
      <c r="J24" s="27">
        <v>32</v>
      </c>
      <c r="K24" s="28">
        <f>1054690*0.04/1.04</f>
        <v>40565</v>
      </c>
      <c r="L24" s="28">
        <f>SUM(L29:L36)</f>
        <v>0</v>
      </c>
      <c r="M24" s="28">
        <f>N24/K24</f>
        <v>0</v>
      </c>
      <c r="N24" s="28">
        <v>0</v>
      </c>
      <c r="O24" s="28">
        <f t="shared" si="3"/>
        <v>40565</v>
      </c>
      <c r="P24" s="28">
        <v>0</v>
      </c>
      <c r="Q24" s="20" t="s">
        <v>10</v>
      </c>
      <c r="R24" s="21" t="s">
        <v>32</v>
      </c>
      <c r="S24" s="8"/>
    </row>
    <row r="25" spans="1:19" s="2" customFormat="1" ht="28.5" customHeight="1">
      <c r="A25" s="15">
        <v>3</v>
      </c>
      <c r="B25" s="15" t="s">
        <v>44</v>
      </c>
      <c r="C25" s="27">
        <v>1988</v>
      </c>
      <c r="D25" s="17" t="s">
        <v>13</v>
      </c>
      <c r="E25" s="17" t="s">
        <v>31</v>
      </c>
      <c r="F25" s="11">
        <v>2</v>
      </c>
      <c r="G25" s="11">
        <v>2</v>
      </c>
      <c r="H25" s="11">
        <v>682</v>
      </c>
      <c r="I25" s="11">
        <v>620</v>
      </c>
      <c r="J25" s="27">
        <v>23</v>
      </c>
      <c r="K25" s="28">
        <f>223820*0.04/1.04</f>
        <v>8608.461538461539</v>
      </c>
      <c r="L25" s="28">
        <v>0</v>
      </c>
      <c r="M25" s="28">
        <v>0</v>
      </c>
      <c r="N25" s="28">
        <v>0</v>
      </c>
      <c r="O25" s="28">
        <f t="shared" si="3"/>
        <v>8608.461538461539</v>
      </c>
      <c r="P25" s="28">
        <v>0</v>
      </c>
      <c r="Q25" s="20" t="s">
        <v>10</v>
      </c>
      <c r="R25" s="21" t="s">
        <v>32</v>
      </c>
      <c r="S25" s="8"/>
    </row>
    <row r="26" spans="1:19" s="2" customFormat="1" ht="25.5">
      <c r="A26" s="15">
        <v>4</v>
      </c>
      <c r="B26" s="29" t="s">
        <v>45</v>
      </c>
      <c r="C26" s="16">
        <v>1979</v>
      </c>
      <c r="D26" s="17" t="s">
        <v>13</v>
      </c>
      <c r="E26" s="17" t="s">
        <v>31</v>
      </c>
      <c r="F26" s="17">
        <v>2</v>
      </c>
      <c r="G26" s="17">
        <v>1</v>
      </c>
      <c r="H26" s="16">
        <v>491.7</v>
      </c>
      <c r="I26" s="16">
        <v>409.8</v>
      </c>
      <c r="J26" s="16">
        <v>13</v>
      </c>
      <c r="K26" s="28">
        <f>604865*0.04/1.04</f>
        <v>23264.038461538465</v>
      </c>
      <c r="L26" s="28">
        <v>0</v>
      </c>
      <c r="M26" s="28">
        <f>N26/K26</f>
        <v>0</v>
      </c>
      <c r="N26" s="28">
        <v>0</v>
      </c>
      <c r="O26" s="28">
        <f t="shared" si="3"/>
        <v>23264.038461538465</v>
      </c>
      <c r="P26" s="28">
        <v>0</v>
      </c>
      <c r="Q26" s="20" t="s">
        <v>10</v>
      </c>
      <c r="R26" s="21" t="s">
        <v>32</v>
      </c>
      <c r="S26" s="8"/>
    </row>
    <row r="27" spans="1:19" s="2" customFormat="1" ht="25.5">
      <c r="A27" s="15">
        <v>5</v>
      </c>
      <c r="B27" s="29" t="s">
        <v>53</v>
      </c>
      <c r="C27" s="16">
        <v>1982</v>
      </c>
      <c r="D27" s="17" t="s">
        <v>13</v>
      </c>
      <c r="E27" s="17" t="s">
        <v>31</v>
      </c>
      <c r="F27" s="17">
        <v>2</v>
      </c>
      <c r="G27" s="17">
        <v>3</v>
      </c>
      <c r="H27" s="16">
        <v>1528.5</v>
      </c>
      <c r="I27" s="16">
        <v>1175.8</v>
      </c>
      <c r="J27" s="16">
        <v>44</v>
      </c>
      <c r="K27" s="28">
        <v>72040.36</v>
      </c>
      <c r="L27" s="28">
        <v>0</v>
      </c>
      <c r="M27" s="28">
        <f>N27/K27</f>
        <v>0</v>
      </c>
      <c r="N27" s="28">
        <v>0</v>
      </c>
      <c r="O27" s="28">
        <f t="shared" si="3"/>
        <v>72040.36</v>
      </c>
      <c r="P27" s="28">
        <v>0</v>
      </c>
      <c r="Q27" s="22" t="s">
        <v>11</v>
      </c>
      <c r="R27" s="21" t="s">
        <v>32</v>
      </c>
      <c r="S27" s="8"/>
    </row>
    <row r="28" spans="1:19" s="2" customFormat="1" ht="25.5">
      <c r="A28" s="30">
        <v>6</v>
      </c>
      <c r="B28" s="29" t="s">
        <v>54</v>
      </c>
      <c r="C28" s="16">
        <v>1968</v>
      </c>
      <c r="D28" s="17" t="s">
        <v>13</v>
      </c>
      <c r="E28" s="17" t="s">
        <v>31</v>
      </c>
      <c r="F28" s="17">
        <v>2</v>
      </c>
      <c r="G28" s="17">
        <v>1</v>
      </c>
      <c r="H28" s="16">
        <v>385.6</v>
      </c>
      <c r="I28" s="16">
        <v>323.8</v>
      </c>
      <c r="J28" s="16">
        <v>16</v>
      </c>
      <c r="K28" s="28">
        <f>477929*0.04/1.04</f>
        <v>18381.884615384613</v>
      </c>
      <c r="L28" s="28">
        <v>0</v>
      </c>
      <c r="M28" s="28">
        <v>0</v>
      </c>
      <c r="N28" s="28">
        <v>0</v>
      </c>
      <c r="O28" s="28">
        <f t="shared" si="3"/>
        <v>18381.884615384613</v>
      </c>
      <c r="P28" s="28">
        <v>0</v>
      </c>
      <c r="Q28" s="20" t="s">
        <v>10</v>
      </c>
      <c r="R28" s="21" t="s">
        <v>32</v>
      </c>
      <c r="S28" s="8"/>
    </row>
    <row r="29" spans="1:19" s="2" customFormat="1" ht="15">
      <c r="A29" s="39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8"/>
    </row>
    <row r="30" spans="1:19" ht="26.25" customHeight="1">
      <c r="A30" s="42" t="s">
        <v>36</v>
      </c>
      <c r="B30" s="43"/>
      <c r="C30" s="10" t="s">
        <v>6</v>
      </c>
      <c r="D30" s="10" t="s">
        <v>6</v>
      </c>
      <c r="E30" s="10" t="s">
        <v>6</v>
      </c>
      <c r="F30" s="10" t="s">
        <v>6</v>
      </c>
      <c r="G30" s="10" t="s">
        <v>6</v>
      </c>
      <c r="H30" s="23">
        <f aca="true" t="shared" si="4" ref="H30:P30">SUM(H31:H36)</f>
        <v>5149.299999999999</v>
      </c>
      <c r="I30" s="23">
        <f t="shared" si="4"/>
        <v>4375.7</v>
      </c>
      <c r="J30" s="23">
        <f t="shared" si="4"/>
        <v>173</v>
      </c>
      <c r="K30" s="23">
        <f t="shared" si="4"/>
        <v>3180852.89</v>
      </c>
      <c r="L30" s="23">
        <f t="shared" si="4"/>
        <v>0</v>
      </c>
      <c r="M30" s="23">
        <f t="shared" si="4"/>
        <v>0</v>
      </c>
      <c r="N30" s="23">
        <f t="shared" si="4"/>
        <v>2000000</v>
      </c>
      <c r="O30" s="23">
        <f t="shared" si="4"/>
        <v>1180852.8900000001</v>
      </c>
      <c r="P30" s="23">
        <f t="shared" si="4"/>
        <v>0</v>
      </c>
      <c r="Q30" s="13" t="s">
        <v>6</v>
      </c>
      <c r="R30" s="10" t="s">
        <v>7</v>
      </c>
      <c r="S30" s="8"/>
    </row>
    <row r="31" spans="1:19" ht="26.25" customHeight="1">
      <c r="A31" s="15">
        <v>1</v>
      </c>
      <c r="B31" s="15" t="s">
        <v>55</v>
      </c>
      <c r="C31" s="16">
        <v>1985</v>
      </c>
      <c r="D31" s="17" t="s">
        <v>13</v>
      </c>
      <c r="E31" s="17" t="s">
        <v>31</v>
      </c>
      <c r="F31" s="16">
        <v>2</v>
      </c>
      <c r="G31" s="16">
        <v>2</v>
      </c>
      <c r="H31" s="16">
        <v>728</v>
      </c>
      <c r="I31" s="16">
        <v>606.7</v>
      </c>
      <c r="J31" s="16">
        <v>23</v>
      </c>
      <c r="K31" s="24">
        <v>421188.46</v>
      </c>
      <c r="L31" s="24">
        <v>0</v>
      </c>
      <c r="M31" s="24">
        <v>0</v>
      </c>
      <c r="N31" s="24">
        <f>264827-N24</f>
        <v>264827</v>
      </c>
      <c r="O31" s="24">
        <f aca="true" t="shared" si="5" ref="O31:O36">K31-N31</f>
        <v>156361.46000000002</v>
      </c>
      <c r="P31" s="24">
        <v>0</v>
      </c>
      <c r="Q31" s="20" t="s">
        <v>8</v>
      </c>
      <c r="R31" s="21" t="s">
        <v>32</v>
      </c>
      <c r="S31" s="8"/>
    </row>
    <row r="32" spans="1:19" ht="26.25" customHeight="1">
      <c r="A32" s="15">
        <v>2</v>
      </c>
      <c r="B32" s="15" t="s">
        <v>48</v>
      </c>
      <c r="C32" s="16">
        <v>1965</v>
      </c>
      <c r="D32" s="17" t="s">
        <v>13</v>
      </c>
      <c r="E32" s="17" t="s">
        <v>31</v>
      </c>
      <c r="F32" s="16">
        <v>2</v>
      </c>
      <c r="G32" s="16">
        <v>2</v>
      </c>
      <c r="H32" s="16">
        <v>410.9</v>
      </c>
      <c r="I32" s="16">
        <v>373.6</v>
      </c>
      <c r="J32" s="16">
        <v>10</v>
      </c>
      <c r="K32" s="24">
        <v>144230.77</v>
      </c>
      <c r="L32" s="24">
        <v>0</v>
      </c>
      <c r="M32" s="24">
        <v>0</v>
      </c>
      <c r="N32" s="24">
        <f>90687-N25</f>
        <v>90687</v>
      </c>
      <c r="O32" s="24">
        <f t="shared" si="5"/>
        <v>53543.76999999999</v>
      </c>
      <c r="P32" s="24">
        <v>0</v>
      </c>
      <c r="Q32" s="20" t="s">
        <v>8</v>
      </c>
      <c r="R32" s="21" t="s">
        <v>32</v>
      </c>
      <c r="S32" s="8"/>
    </row>
    <row r="33" spans="1:19" s="2" customFormat="1" ht="25.5" customHeight="1">
      <c r="A33" s="15">
        <v>3</v>
      </c>
      <c r="B33" s="15" t="s">
        <v>56</v>
      </c>
      <c r="C33" s="16">
        <v>1969</v>
      </c>
      <c r="D33" s="17" t="s">
        <v>15</v>
      </c>
      <c r="E33" s="17" t="s">
        <v>31</v>
      </c>
      <c r="F33" s="16">
        <v>2</v>
      </c>
      <c r="G33" s="16">
        <v>2</v>
      </c>
      <c r="H33" s="16">
        <v>926.8</v>
      </c>
      <c r="I33" s="16">
        <v>772.3</v>
      </c>
      <c r="J33" s="16">
        <v>34</v>
      </c>
      <c r="K33" s="24">
        <v>536153.85</v>
      </c>
      <c r="L33" s="24">
        <v>0</v>
      </c>
      <c r="M33" s="24">
        <v>0</v>
      </c>
      <c r="N33" s="24">
        <f>337113-N24</f>
        <v>337113</v>
      </c>
      <c r="O33" s="24">
        <f t="shared" si="5"/>
        <v>199040.84999999998</v>
      </c>
      <c r="P33" s="24">
        <v>0</v>
      </c>
      <c r="Q33" s="20" t="s">
        <v>9</v>
      </c>
      <c r="R33" s="21" t="s">
        <v>32</v>
      </c>
      <c r="S33" s="8"/>
    </row>
    <row r="34" spans="1:19" s="2" customFormat="1" ht="26.25">
      <c r="A34" s="15">
        <v>4</v>
      </c>
      <c r="B34" s="15" t="s">
        <v>57</v>
      </c>
      <c r="C34" s="16">
        <v>1978</v>
      </c>
      <c r="D34" s="17" t="s">
        <v>15</v>
      </c>
      <c r="E34" s="17" t="s">
        <v>31</v>
      </c>
      <c r="F34" s="16">
        <v>2</v>
      </c>
      <c r="G34" s="16">
        <v>4</v>
      </c>
      <c r="H34" s="25">
        <v>1377.7</v>
      </c>
      <c r="I34" s="25">
        <v>1148.1</v>
      </c>
      <c r="J34" s="16">
        <v>42</v>
      </c>
      <c r="K34" s="24">
        <v>397419.23</v>
      </c>
      <c r="L34" s="24">
        <v>0</v>
      </c>
      <c r="M34" s="24">
        <v>0</v>
      </c>
      <c r="N34" s="24">
        <f>249883-N26</f>
        <v>249883</v>
      </c>
      <c r="O34" s="24">
        <f t="shared" si="5"/>
        <v>147536.22999999998</v>
      </c>
      <c r="P34" s="24">
        <v>0</v>
      </c>
      <c r="Q34" s="22" t="s">
        <v>8</v>
      </c>
      <c r="R34" s="21" t="s">
        <v>32</v>
      </c>
      <c r="S34" s="8"/>
    </row>
    <row r="35" spans="1:19" s="2" customFormat="1" ht="26.25">
      <c r="A35" s="15">
        <v>5</v>
      </c>
      <c r="B35" s="15" t="s">
        <v>58</v>
      </c>
      <c r="C35" s="16">
        <v>1987</v>
      </c>
      <c r="D35" s="17" t="s">
        <v>14</v>
      </c>
      <c r="E35" s="17" t="s">
        <v>31</v>
      </c>
      <c r="F35" s="16">
        <v>2</v>
      </c>
      <c r="G35" s="16">
        <v>2</v>
      </c>
      <c r="H35" s="16">
        <v>1000.7</v>
      </c>
      <c r="I35" s="16">
        <v>833.9</v>
      </c>
      <c r="J35" s="16">
        <v>31</v>
      </c>
      <c r="K35" s="24">
        <v>1459325</v>
      </c>
      <c r="L35" s="24">
        <v>0</v>
      </c>
      <c r="M35" s="24">
        <v>0</v>
      </c>
      <c r="N35" s="24">
        <v>917568</v>
      </c>
      <c r="O35" s="24">
        <f t="shared" si="5"/>
        <v>541757</v>
      </c>
      <c r="P35" s="24">
        <v>0</v>
      </c>
      <c r="Q35" s="20" t="s">
        <v>8</v>
      </c>
      <c r="R35" s="21" t="s">
        <v>32</v>
      </c>
      <c r="S35" s="8"/>
    </row>
    <row r="36" spans="1:19" s="2" customFormat="1" ht="26.25">
      <c r="A36" s="15">
        <v>6</v>
      </c>
      <c r="B36" s="15" t="s">
        <v>59</v>
      </c>
      <c r="C36" s="16">
        <v>1990</v>
      </c>
      <c r="D36" s="17" t="s">
        <v>13</v>
      </c>
      <c r="E36" s="17" t="s">
        <v>31</v>
      </c>
      <c r="F36" s="16">
        <v>2</v>
      </c>
      <c r="G36" s="16">
        <v>2</v>
      </c>
      <c r="H36" s="16">
        <v>705.2</v>
      </c>
      <c r="I36" s="16">
        <v>641.1</v>
      </c>
      <c r="J36" s="16">
        <v>33</v>
      </c>
      <c r="K36" s="24">
        <v>222535.58</v>
      </c>
      <c r="L36" s="24">
        <v>0</v>
      </c>
      <c r="M36" s="24">
        <v>0</v>
      </c>
      <c r="N36" s="24">
        <v>139922</v>
      </c>
      <c r="O36" s="24">
        <f t="shared" si="5"/>
        <v>82613.57999999999</v>
      </c>
      <c r="P36" s="24">
        <v>0</v>
      </c>
      <c r="Q36" s="20" t="s">
        <v>8</v>
      </c>
      <c r="R36" s="21" t="s">
        <v>32</v>
      </c>
      <c r="S36" s="8"/>
    </row>
    <row r="37" spans="1:18" s="7" customFormat="1" ht="14.25">
      <c r="A37" s="44" t="s">
        <v>39</v>
      </c>
      <c r="B37" s="45"/>
      <c r="C37" s="10" t="s">
        <v>6</v>
      </c>
      <c r="D37" s="10" t="s">
        <v>6</v>
      </c>
      <c r="E37" s="10" t="s">
        <v>6</v>
      </c>
      <c r="F37" s="10" t="s">
        <v>6</v>
      </c>
      <c r="G37" s="10" t="s">
        <v>6</v>
      </c>
      <c r="H37" s="32">
        <f aca="true" t="shared" si="6" ref="H37:P37">H39+H46</f>
        <v>10191.9</v>
      </c>
      <c r="I37" s="32">
        <f t="shared" si="6"/>
        <v>8421.2</v>
      </c>
      <c r="J37" s="32">
        <f t="shared" si="6"/>
        <v>277</v>
      </c>
      <c r="K37" s="32">
        <f t="shared" si="6"/>
        <v>12541304.530000001</v>
      </c>
      <c r="L37" s="32">
        <f t="shared" si="6"/>
        <v>0</v>
      </c>
      <c r="M37" s="32">
        <f t="shared" si="6"/>
        <v>0</v>
      </c>
      <c r="N37" s="32">
        <f t="shared" si="6"/>
        <v>4000000</v>
      </c>
      <c r="O37" s="32">
        <f t="shared" si="6"/>
        <v>8541304.530000001</v>
      </c>
      <c r="P37" s="32">
        <f t="shared" si="6"/>
        <v>0</v>
      </c>
      <c r="Q37" s="10" t="s">
        <v>7</v>
      </c>
      <c r="R37" s="10" t="s">
        <v>7</v>
      </c>
    </row>
    <row r="38" spans="1:18" s="7" customFormat="1" ht="14.25">
      <c r="A38" s="39" t="s">
        <v>42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s="7" customFormat="1" ht="38.25" customHeight="1">
      <c r="A39" s="42" t="s">
        <v>71</v>
      </c>
      <c r="B39" s="43"/>
      <c r="C39" s="10" t="s">
        <v>6</v>
      </c>
      <c r="D39" s="10" t="s">
        <v>6</v>
      </c>
      <c r="E39" s="10" t="s">
        <v>6</v>
      </c>
      <c r="F39" s="10" t="s">
        <v>6</v>
      </c>
      <c r="G39" s="10" t="s">
        <v>6</v>
      </c>
      <c r="H39" s="14">
        <f aca="true" t="shared" si="7" ref="H39:M39">SUM(H40:H44)</f>
        <v>6186.4</v>
      </c>
      <c r="I39" s="14">
        <f t="shared" si="7"/>
        <v>5051.5</v>
      </c>
      <c r="J39" s="14">
        <f t="shared" si="7"/>
        <v>138</v>
      </c>
      <c r="K39" s="23">
        <f t="shared" si="7"/>
        <v>7911097</v>
      </c>
      <c r="L39" s="14">
        <f t="shared" si="7"/>
        <v>0</v>
      </c>
      <c r="M39" s="14">
        <f t="shared" si="7"/>
        <v>0</v>
      </c>
      <c r="N39" s="23">
        <f>SUM(N40:N44)</f>
        <v>2000000</v>
      </c>
      <c r="O39" s="23">
        <f>SUM(O40:O44)</f>
        <v>5911097</v>
      </c>
      <c r="P39" s="14">
        <f>SUM(P40:P44)</f>
        <v>0</v>
      </c>
      <c r="Q39" s="13" t="s">
        <v>6</v>
      </c>
      <c r="R39" s="10" t="s">
        <v>7</v>
      </c>
    </row>
    <row r="40" spans="1:18" ht="26.25">
      <c r="A40" s="15">
        <v>1</v>
      </c>
      <c r="B40" s="15" t="s">
        <v>60</v>
      </c>
      <c r="C40" s="27">
        <v>1969</v>
      </c>
      <c r="D40" s="17" t="s">
        <v>13</v>
      </c>
      <c r="E40" s="17" t="s">
        <v>31</v>
      </c>
      <c r="F40" s="11">
        <v>2</v>
      </c>
      <c r="G40" s="11">
        <v>2</v>
      </c>
      <c r="H40" s="33">
        <v>804</v>
      </c>
      <c r="I40" s="33">
        <v>670</v>
      </c>
      <c r="J40" s="27">
        <v>24</v>
      </c>
      <c r="K40" s="34">
        <v>1461270</v>
      </c>
      <c r="L40" s="34">
        <v>0</v>
      </c>
      <c r="M40" s="34">
        <v>0</v>
      </c>
      <c r="N40" s="34">
        <v>265268</v>
      </c>
      <c r="O40" s="35">
        <f>K40-N40</f>
        <v>1196002</v>
      </c>
      <c r="P40" s="34">
        <v>0</v>
      </c>
      <c r="Q40" s="20" t="s">
        <v>12</v>
      </c>
      <c r="R40" s="21" t="s">
        <v>32</v>
      </c>
    </row>
    <row r="41" spans="1:18" ht="26.25">
      <c r="A41" s="15">
        <v>2</v>
      </c>
      <c r="B41" s="15" t="s">
        <v>61</v>
      </c>
      <c r="C41" s="16">
        <v>1969</v>
      </c>
      <c r="D41" s="17" t="s">
        <v>14</v>
      </c>
      <c r="E41" s="17" t="s">
        <v>31</v>
      </c>
      <c r="F41" s="16">
        <v>2</v>
      </c>
      <c r="G41" s="16">
        <v>2</v>
      </c>
      <c r="H41" s="16">
        <v>834.4</v>
      </c>
      <c r="I41" s="16">
        <v>714.4</v>
      </c>
      <c r="J41" s="16">
        <v>22</v>
      </c>
      <c r="K41" s="34">
        <v>1558106</v>
      </c>
      <c r="L41" s="34">
        <v>0</v>
      </c>
      <c r="M41" s="34">
        <v>0</v>
      </c>
      <c r="N41" s="34">
        <v>282847</v>
      </c>
      <c r="O41" s="35">
        <f>K41-N41</f>
        <v>1275259</v>
      </c>
      <c r="P41" s="34">
        <v>0</v>
      </c>
      <c r="Q41" s="20" t="s">
        <v>12</v>
      </c>
      <c r="R41" s="21" t="s">
        <v>32</v>
      </c>
    </row>
    <row r="42" spans="1:18" ht="24.75">
      <c r="A42" s="15">
        <v>3</v>
      </c>
      <c r="B42" s="36" t="s">
        <v>62</v>
      </c>
      <c r="C42" s="37">
        <v>1969</v>
      </c>
      <c r="D42" s="17" t="s">
        <v>14</v>
      </c>
      <c r="E42" s="17" t="s">
        <v>31</v>
      </c>
      <c r="F42" s="11">
        <v>2</v>
      </c>
      <c r="G42" s="11">
        <v>2</v>
      </c>
      <c r="H42" s="11">
        <v>810.4</v>
      </c>
      <c r="I42" s="11">
        <v>736.7</v>
      </c>
      <c r="J42" s="27">
        <v>22</v>
      </c>
      <c r="K42" s="34">
        <v>1606743</v>
      </c>
      <c r="L42" s="34">
        <v>0</v>
      </c>
      <c r="M42" s="34">
        <v>0</v>
      </c>
      <c r="N42" s="34">
        <v>291675</v>
      </c>
      <c r="O42" s="35">
        <f>K42-N42</f>
        <v>1315068</v>
      </c>
      <c r="P42" s="34">
        <v>0</v>
      </c>
      <c r="Q42" s="20" t="s">
        <v>12</v>
      </c>
      <c r="R42" s="21" t="s">
        <v>32</v>
      </c>
    </row>
    <row r="43" spans="1:18" ht="40.5" customHeight="1">
      <c r="A43" s="15">
        <v>4</v>
      </c>
      <c r="B43" s="15" t="s">
        <v>63</v>
      </c>
      <c r="C43" s="27">
        <v>1969</v>
      </c>
      <c r="D43" s="17" t="s">
        <v>13</v>
      </c>
      <c r="E43" s="17" t="s">
        <v>31</v>
      </c>
      <c r="F43" s="11">
        <v>2</v>
      </c>
      <c r="G43" s="11">
        <v>1</v>
      </c>
      <c r="H43" s="11">
        <v>863.7</v>
      </c>
      <c r="I43" s="11">
        <v>719.7</v>
      </c>
      <c r="J43" s="27">
        <v>27</v>
      </c>
      <c r="K43" s="34">
        <v>1569666</v>
      </c>
      <c r="L43" s="34">
        <v>0</v>
      </c>
      <c r="M43" s="34">
        <v>0</v>
      </c>
      <c r="N43" s="34">
        <v>284945</v>
      </c>
      <c r="O43" s="35">
        <f>K43-N43</f>
        <v>1284721</v>
      </c>
      <c r="P43" s="34">
        <v>0</v>
      </c>
      <c r="Q43" s="20" t="s">
        <v>12</v>
      </c>
      <c r="R43" s="21" t="s">
        <v>32</v>
      </c>
    </row>
    <row r="44" spans="1:18" ht="26.25">
      <c r="A44" s="15">
        <v>5</v>
      </c>
      <c r="B44" s="15" t="s">
        <v>64</v>
      </c>
      <c r="C44" s="27">
        <v>1983</v>
      </c>
      <c r="D44" s="17" t="s">
        <v>15</v>
      </c>
      <c r="E44" s="17" t="s">
        <v>31</v>
      </c>
      <c r="F44" s="11">
        <v>4</v>
      </c>
      <c r="G44" s="11">
        <v>4</v>
      </c>
      <c r="H44" s="12">
        <v>2873.9</v>
      </c>
      <c r="I44" s="12">
        <v>2210.7</v>
      </c>
      <c r="J44" s="27">
        <v>43</v>
      </c>
      <c r="K44" s="34">
        <v>1715312</v>
      </c>
      <c r="L44" s="34">
        <v>0</v>
      </c>
      <c r="M44" s="34">
        <v>0</v>
      </c>
      <c r="N44" s="34">
        <v>875265</v>
      </c>
      <c r="O44" s="35">
        <f>K44-N44</f>
        <v>840047</v>
      </c>
      <c r="P44" s="34">
        <v>0</v>
      </c>
      <c r="Q44" s="20" t="s">
        <v>12</v>
      </c>
      <c r="R44" s="21" t="s">
        <v>32</v>
      </c>
    </row>
    <row r="45" spans="1:18" ht="18.75" customHeight="1">
      <c r="A45" s="39" t="s">
        <v>35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27.75" customHeight="1">
      <c r="A46" s="42" t="s">
        <v>36</v>
      </c>
      <c r="B46" s="43"/>
      <c r="C46" s="10" t="s">
        <v>6</v>
      </c>
      <c r="D46" s="10" t="s">
        <v>6</v>
      </c>
      <c r="E46" s="10" t="s">
        <v>6</v>
      </c>
      <c r="F46" s="10" t="s">
        <v>6</v>
      </c>
      <c r="G46" s="10" t="s">
        <v>6</v>
      </c>
      <c r="H46" s="26">
        <f aca="true" t="shared" si="8" ref="H46:M46">SUM(H47:H52)</f>
        <v>4005.5</v>
      </c>
      <c r="I46" s="26">
        <f t="shared" si="8"/>
        <v>3369.7</v>
      </c>
      <c r="J46" s="26">
        <f t="shared" si="8"/>
        <v>139</v>
      </c>
      <c r="K46" s="26">
        <f t="shared" si="8"/>
        <v>4630207.53</v>
      </c>
      <c r="L46" s="26">
        <f t="shared" si="8"/>
        <v>0</v>
      </c>
      <c r="M46" s="26">
        <f t="shared" si="8"/>
        <v>0</v>
      </c>
      <c r="N46" s="26">
        <f>SUM(N47:N52)</f>
        <v>2000000</v>
      </c>
      <c r="O46" s="26">
        <f>SUM(O47:O52)</f>
        <v>2630207.5300000003</v>
      </c>
      <c r="P46" s="26">
        <f>SUM(P47:P52)</f>
        <v>0</v>
      </c>
      <c r="Q46" s="13" t="s">
        <v>6</v>
      </c>
      <c r="R46" s="10" t="s">
        <v>7</v>
      </c>
    </row>
    <row r="47" spans="1:18" ht="28.5" customHeight="1">
      <c r="A47" s="38">
        <v>1</v>
      </c>
      <c r="B47" s="15" t="s">
        <v>65</v>
      </c>
      <c r="C47" s="27">
        <v>1978</v>
      </c>
      <c r="D47" s="17" t="s">
        <v>14</v>
      </c>
      <c r="E47" s="17" t="s">
        <v>31</v>
      </c>
      <c r="F47" s="11">
        <v>2</v>
      </c>
      <c r="G47" s="11">
        <v>4</v>
      </c>
      <c r="H47" s="11">
        <v>280.2</v>
      </c>
      <c r="I47" s="11">
        <v>260.8</v>
      </c>
      <c r="J47" s="27">
        <v>11</v>
      </c>
      <c r="K47" s="28">
        <v>558713.86</v>
      </c>
      <c r="L47" s="28">
        <f>SUM(L48:L65)</f>
        <v>0</v>
      </c>
      <c r="M47" s="28">
        <v>0</v>
      </c>
      <c r="N47" s="28">
        <v>275000</v>
      </c>
      <c r="O47" s="28">
        <f aca="true" t="shared" si="9" ref="O47:O52">K47-N47</f>
        <v>283713.86</v>
      </c>
      <c r="P47" s="28">
        <v>0</v>
      </c>
      <c r="Q47" s="20" t="s">
        <v>10</v>
      </c>
      <c r="R47" s="21" t="s">
        <v>32</v>
      </c>
    </row>
    <row r="48" spans="1:18" ht="26.25">
      <c r="A48" s="15">
        <v>2</v>
      </c>
      <c r="B48" s="15" t="s">
        <v>66</v>
      </c>
      <c r="C48" s="27">
        <v>1978</v>
      </c>
      <c r="D48" s="17" t="s">
        <v>14</v>
      </c>
      <c r="E48" s="17" t="s">
        <v>31</v>
      </c>
      <c r="F48" s="11">
        <v>2</v>
      </c>
      <c r="G48" s="11">
        <v>2</v>
      </c>
      <c r="H48" s="11">
        <v>637.5</v>
      </c>
      <c r="I48" s="11">
        <v>579.5</v>
      </c>
      <c r="J48" s="27">
        <v>32</v>
      </c>
      <c r="K48" s="28">
        <v>1014125</v>
      </c>
      <c r="L48" s="28">
        <f>SUM(L49:L68)</f>
        <v>0</v>
      </c>
      <c r="M48" s="28">
        <v>0</v>
      </c>
      <c r="N48" s="28">
        <v>475000</v>
      </c>
      <c r="O48" s="28">
        <f t="shared" si="9"/>
        <v>539125</v>
      </c>
      <c r="P48" s="28">
        <v>0</v>
      </c>
      <c r="Q48" s="20" t="s">
        <v>10</v>
      </c>
      <c r="R48" s="21" t="s">
        <v>32</v>
      </c>
    </row>
    <row r="49" spans="1:18" ht="29.25" customHeight="1">
      <c r="A49" s="15">
        <v>3</v>
      </c>
      <c r="B49" s="15" t="s">
        <v>67</v>
      </c>
      <c r="C49" s="27">
        <v>1988</v>
      </c>
      <c r="D49" s="17" t="s">
        <v>13</v>
      </c>
      <c r="E49" s="17" t="s">
        <v>31</v>
      </c>
      <c r="F49" s="11">
        <v>2</v>
      </c>
      <c r="G49" s="11">
        <v>2</v>
      </c>
      <c r="H49" s="11">
        <v>682</v>
      </c>
      <c r="I49" s="11">
        <v>620</v>
      </c>
      <c r="J49" s="27">
        <v>23</v>
      </c>
      <c r="K49" s="28">
        <v>215211.54</v>
      </c>
      <c r="L49" s="28">
        <f>SUM(L50:L68)</f>
        <v>0</v>
      </c>
      <c r="M49" s="28">
        <v>0</v>
      </c>
      <c r="N49" s="28">
        <v>100000</v>
      </c>
      <c r="O49" s="28">
        <f t="shared" si="9"/>
        <v>115211.54000000001</v>
      </c>
      <c r="P49" s="28">
        <v>0</v>
      </c>
      <c r="Q49" s="20" t="s">
        <v>10</v>
      </c>
      <c r="R49" s="21" t="s">
        <v>32</v>
      </c>
    </row>
    <row r="50" spans="1:18" ht="27.75" customHeight="1">
      <c r="A50" s="15">
        <v>4</v>
      </c>
      <c r="B50" s="29" t="s">
        <v>68</v>
      </c>
      <c r="C50" s="16">
        <v>1979</v>
      </c>
      <c r="D50" s="17" t="s">
        <v>13</v>
      </c>
      <c r="E50" s="17" t="s">
        <v>31</v>
      </c>
      <c r="F50" s="17">
        <v>2</v>
      </c>
      <c r="G50" s="17">
        <v>1</v>
      </c>
      <c r="H50" s="16">
        <v>491.7</v>
      </c>
      <c r="I50" s="16">
        <v>409.8</v>
      </c>
      <c r="J50" s="16">
        <v>13</v>
      </c>
      <c r="K50" s="28">
        <v>581600.96</v>
      </c>
      <c r="L50" s="28">
        <v>0</v>
      </c>
      <c r="M50" s="28">
        <v>0</v>
      </c>
      <c r="N50" s="28">
        <v>150000</v>
      </c>
      <c r="O50" s="28">
        <f t="shared" si="9"/>
        <v>431600.95999999996</v>
      </c>
      <c r="P50" s="28">
        <v>0</v>
      </c>
      <c r="Q50" s="20" t="s">
        <v>10</v>
      </c>
      <c r="R50" s="21" t="s">
        <v>32</v>
      </c>
    </row>
    <row r="51" spans="1:18" ht="25.5">
      <c r="A51" s="15">
        <v>5</v>
      </c>
      <c r="B51" s="29" t="s">
        <v>69</v>
      </c>
      <c r="C51" s="16">
        <v>1982</v>
      </c>
      <c r="D51" s="17" t="s">
        <v>13</v>
      </c>
      <c r="E51" s="17" t="s">
        <v>31</v>
      </c>
      <c r="F51" s="17">
        <v>2</v>
      </c>
      <c r="G51" s="17">
        <v>3</v>
      </c>
      <c r="H51" s="16">
        <v>1528.5</v>
      </c>
      <c r="I51" s="16">
        <v>1175.8</v>
      </c>
      <c r="J51" s="16">
        <v>44</v>
      </c>
      <c r="K51" s="28">
        <v>1801009.05</v>
      </c>
      <c r="L51" s="28">
        <v>0</v>
      </c>
      <c r="M51" s="28">
        <v>0</v>
      </c>
      <c r="N51" s="28">
        <v>900000</v>
      </c>
      <c r="O51" s="28">
        <f t="shared" si="9"/>
        <v>901009.05</v>
      </c>
      <c r="P51" s="28">
        <v>0</v>
      </c>
      <c r="Q51" s="22" t="s">
        <v>11</v>
      </c>
      <c r="R51" s="21" t="s">
        <v>32</v>
      </c>
    </row>
    <row r="52" spans="1:18" ht="25.5">
      <c r="A52" s="30">
        <v>6</v>
      </c>
      <c r="B52" s="29" t="s">
        <v>70</v>
      </c>
      <c r="C52" s="31">
        <v>1968</v>
      </c>
      <c r="D52" s="17" t="s">
        <v>13</v>
      </c>
      <c r="E52" s="17" t="s">
        <v>31</v>
      </c>
      <c r="F52" s="17">
        <v>2</v>
      </c>
      <c r="G52" s="17">
        <v>1</v>
      </c>
      <c r="H52" s="16">
        <v>385.6</v>
      </c>
      <c r="I52" s="16">
        <v>323.8</v>
      </c>
      <c r="J52" s="16">
        <v>16</v>
      </c>
      <c r="K52" s="28">
        <v>459547.12</v>
      </c>
      <c r="L52" s="28">
        <v>0</v>
      </c>
      <c r="M52" s="28">
        <v>0</v>
      </c>
      <c r="N52" s="28">
        <v>100000</v>
      </c>
      <c r="O52" s="28">
        <f t="shared" si="9"/>
        <v>359547.12</v>
      </c>
      <c r="P52" s="28">
        <v>0</v>
      </c>
      <c r="Q52" s="20" t="s">
        <v>10</v>
      </c>
      <c r="R52" s="21" t="s">
        <v>32</v>
      </c>
    </row>
  </sheetData>
  <sheetProtection/>
  <mergeCells count="33">
    <mergeCell ref="O1:R1"/>
    <mergeCell ref="R6:R8"/>
    <mergeCell ref="D5:N5"/>
    <mergeCell ref="G6:G8"/>
    <mergeCell ref="A4:R4"/>
    <mergeCell ref="A3:R3"/>
    <mergeCell ref="C6:C8"/>
    <mergeCell ref="H6:H8"/>
    <mergeCell ref="D6:D8"/>
    <mergeCell ref="A10:B10"/>
    <mergeCell ref="A11:B11"/>
    <mergeCell ref="A6:A8"/>
    <mergeCell ref="E6:E8"/>
    <mergeCell ref="A12:R12"/>
    <mergeCell ref="A21:R21"/>
    <mergeCell ref="K6:P6"/>
    <mergeCell ref="L7:P7"/>
    <mergeCell ref="J6:J8"/>
    <mergeCell ref="B6:B8"/>
    <mergeCell ref="I6:I8"/>
    <mergeCell ref="F6:F8"/>
    <mergeCell ref="K7:K8"/>
    <mergeCell ref="Q6:Q8"/>
    <mergeCell ref="A45:R45"/>
    <mergeCell ref="A46:B46"/>
    <mergeCell ref="A22:B22"/>
    <mergeCell ref="A13:B13"/>
    <mergeCell ref="A29:R29"/>
    <mergeCell ref="A30:B30"/>
    <mergeCell ref="A38:R38"/>
    <mergeCell ref="A20:B20"/>
    <mergeCell ref="A37:B37"/>
    <mergeCell ref="A39:B39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2017-07-29T06:28:44Z</cp:lastPrinted>
  <dcterms:created xsi:type="dcterms:W3CDTF">2012-12-13T11:50:40Z</dcterms:created>
  <dcterms:modified xsi:type="dcterms:W3CDTF">2017-07-29T06:40:13Z</dcterms:modified>
  <cp:category/>
  <cp:version/>
  <cp:contentType/>
  <cp:contentStatus/>
</cp:coreProperties>
</file>