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1520" tabRatio="897" activeTab="0"/>
  </bookViews>
  <sheets>
    <sheet name="Форма 2 Виды ремонта" sheetId="1" r:id="rId1"/>
  </sheets>
  <definedNames>
    <definedName name="_xlnm.Print_Area" localSheetId="0">'Форма 2 Виды ремонта'!$A$1:$N$40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<sst xmlns="http://schemas.openxmlformats.org/spreadsheetml/2006/main" count="53" uniqueCount="36">
  <si>
    <t>№ п\п</t>
  </si>
  <si>
    <t>Итого  по МО Новосергиевский поссовет Новосергиевского района</t>
  </si>
  <si>
    <t>Итого по 2018 году:</t>
  </si>
  <si>
    <t>Итого по 2019 году:</t>
  </si>
  <si>
    <t>п. Новосергиевка,                       ул. Королева, д. 10</t>
  </si>
  <si>
    <t xml:space="preserve">п.Новосергиевка,                          ул. Восточная, д. 43а </t>
  </si>
  <si>
    <t>п. Новосергиевка,                       ул. Комарова, д. 3</t>
  </si>
  <si>
    <t>п. Новосергиевка,                       ул. Красноармейская, д. 83</t>
  </si>
  <si>
    <t>п. Новосергиевка,                      ул. Горького, д. 29</t>
  </si>
  <si>
    <t>2019 год</t>
  </si>
  <si>
    <t>п. Новосергиевка,                 ул. Восточная, д. 37</t>
  </si>
  <si>
    <t>п. Новосергиевка,                      ул. Краснопартизанская, д.41</t>
  </si>
  <si>
    <t>п. Новосергиевка,                      ул. Восточная, д. 41</t>
  </si>
  <si>
    <t>Адрес многоквартирного дома (далее МКД)</t>
  </si>
  <si>
    <t>всего</t>
  </si>
  <si>
    <t>рублей</t>
  </si>
  <si>
    <t>Ремонт внутридомовых инженерных систем</t>
  </si>
  <si>
    <t>Установка коллективных (общедомовых) приборов учета и узлов управления</t>
  </si>
  <si>
    <t>в том числе:</t>
  </si>
  <si>
    <t>электроснабжения</t>
  </si>
  <si>
    <t>газоснабжения</t>
  </si>
  <si>
    <t>водоотведения</t>
  </si>
  <si>
    <t>холодного водоснабжения</t>
  </si>
  <si>
    <t>горячего водоснабжения</t>
  </si>
  <si>
    <t>теплоснабжения</t>
  </si>
  <si>
    <t xml:space="preserve">Приложение 5
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2017-2019 годы на территории МО Новосергиевский поссовет Новосергиевского района
</t>
  </si>
  <si>
    <t>Реестр многоквартирных домов, подлежащих капитальному ремонту в рамках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годы, расположенных на территории муниципального образования Новосергиевский поссовет Новосергиевского района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</si>
  <si>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 xml:space="preserve">п.Новосергиевка,               пер. СХТ, д. 3  </t>
  </si>
  <si>
    <t>п. Новосергиевка,                      ул. Восточная, д. 26</t>
  </si>
  <si>
    <t>п. Новосергиевка,                  ул. Восточная, д. 43</t>
  </si>
  <si>
    <t>п. Новосергиевка                     ул. Горького, д. 25</t>
  </si>
  <si>
    <t>п. Новосергиевка,                           ул. Восточная, д. 35</t>
  </si>
  <si>
    <t>п. Новосергиевка,                          ул. Культурная, д. 11</t>
  </si>
  <si>
    <t>п. Новосергиевка,                       ул. Культурная, д. 7</t>
  </si>
  <si>
    <t>п. Новосергиевка,                         ул. Культурная, д. 6</t>
  </si>
  <si>
    <t>п. Новосергиевка,                              ул. Советская, д.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</si>
</sst>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2" fontId="51" fillId="0" borderId="10" xfId="60" applyNumberFormat="1" applyFont="1" applyBorder="1" applyAlignment="1">
      <alignment horizontal="right"/>
      <protection/>
    </xf>
    <xf numFmtId="0" fontId="3" fillId="0" borderId="0" xfId="0" applyFont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50" fillId="0" borderId="1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2" fontId="51" fillId="0" borderId="10" xfId="60" applyNumberFormat="1" applyFont="1" applyBorder="1" applyAlignment="1">
      <alignment horizontal="right"/>
      <protection/>
    </xf>
    <xf numFmtId="2" fontId="51" fillId="0" borderId="10" xfId="0" applyNumberFormat="1" applyFont="1" applyBorder="1" applyAlignment="1">
      <alignment horizontal="right"/>
    </xf>
    <xf numFmtId="2" fontId="51" fillId="0" borderId="10" xfId="0" applyNumberFormat="1" applyFont="1" applyBorder="1" applyAlignment="1">
      <alignment horizontal="right" vertical="top" wrapText="1"/>
    </xf>
    <xf numFmtId="0" fontId="52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wrapText="1"/>
    </xf>
    <xf numFmtId="2" fontId="51" fillId="34" borderId="10" xfId="0" applyNumberFormat="1" applyFont="1" applyFill="1" applyBorder="1" applyAlignment="1">
      <alignment horizontal="right" vertical="top" wrapText="1"/>
    </xf>
    <xf numFmtId="2" fontId="51" fillId="34" borderId="10" xfId="60" applyNumberFormat="1" applyFont="1" applyFill="1" applyBorder="1" applyAlignment="1">
      <alignment horizontal="right"/>
      <protection/>
    </xf>
    <xf numFmtId="172" fontId="51" fillId="34" borderId="10" xfId="60" applyNumberFormat="1" applyFont="1" applyFill="1" applyBorder="1" applyAlignment="1">
      <alignment horizontal="right"/>
      <protection/>
    </xf>
    <xf numFmtId="0" fontId="52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2" fontId="51" fillId="34" borderId="10" xfId="60" applyNumberFormat="1" applyFont="1" applyFill="1" applyBorder="1" applyAlignment="1">
      <alignment horizontal="right" wrapText="1"/>
      <protection/>
    </xf>
    <xf numFmtId="0" fontId="53" fillId="34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O31"/>
  <sheetViews>
    <sheetView tabSelected="1" view="pageBreakPreview" zoomScale="70" zoomScaleSheetLayoutView="70" zoomScalePageLayoutView="0" workbookViewId="0" topLeftCell="A7">
      <selection activeCell="G35" sqref="G35"/>
    </sheetView>
  </sheetViews>
  <sheetFormatPr defaultColWidth="9.140625" defaultRowHeight="15"/>
  <cols>
    <col min="1" max="1" width="4.57421875" style="1" customWidth="1"/>
    <col min="2" max="2" width="29.00390625" style="1" customWidth="1"/>
    <col min="3" max="3" width="14.57421875" style="33" customWidth="1"/>
    <col min="4" max="4" width="18.57421875" style="9" customWidth="1"/>
    <col min="5" max="5" width="9.28125" style="1" customWidth="1"/>
    <col min="6" max="6" width="14.421875" style="1" customWidth="1"/>
    <col min="7" max="7" width="18.421875" style="1" customWidth="1"/>
    <col min="8" max="8" width="14.28125" style="1" customWidth="1"/>
    <col min="9" max="10" width="9.28125" style="1" customWidth="1"/>
    <col min="11" max="13" width="18.57421875" style="1" customWidth="1"/>
    <col min="14" max="14" width="13.00390625" style="1" customWidth="1"/>
    <col min="15" max="16384" width="9.140625" style="1" customWidth="1"/>
  </cols>
  <sheetData>
    <row r="1" spans="11:15" ht="87.75" customHeight="1">
      <c r="K1" s="41" t="s">
        <v>25</v>
      </c>
      <c r="L1" s="41"/>
      <c r="M1" s="41"/>
      <c r="N1" s="41"/>
      <c r="O1" s="7"/>
    </row>
    <row r="2" spans="1:14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77.25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" customHeight="1">
      <c r="A4" s="4"/>
      <c r="B4" s="4"/>
      <c r="C4" s="20"/>
      <c r="D4" s="37"/>
      <c r="E4" s="37"/>
      <c r="F4" s="37"/>
      <c r="G4" s="37"/>
      <c r="H4" s="37"/>
      <c r="I4" s="37"/>
      <c r="J4" s="37"/>
      <c r="K4" s="37"/>
      <c r="L4" s="4"/>
      <c r="M4" s="11"/>
      <c r="N4" s="4"/>
    </row>
    <row r="5" spans="1:14" ht="21" customHeight="1" hidden="1">
      <c r="A5" s="4"/>
      <c r="B5" s="4"/>
      <c r="C5" s="20"/>
      <c r="D5" s="8"/>
      <c r="E5" s="3"/>
      <c r="F5" s="3"/>
      <c r="G5" s="3"/>
      <c r="H5" s="3"/>
      <c r="I5" s="3"/>
      <c r="J5" s="10"/>
      <c r="K5" s="3"/>
      <c r="L5" s="3"/>
      <c r="M5" s="13"/>
      <c r="N5" s="3"/>
    </row>
    <row r="6" spans="1:14" ht="15" customHeight="1">
      <c r="A6" s="40" t="s">
        <v>0</v>
      </c>
      <c r="B6" s="44" t="s">
        <v>13</v>
      </c>
      <c r="C6" s="40" t="s">
        <v>16</v>
      </c>
      <c r="D6" s="40"/>
      <c r="E6" s="40"/>
      <c r="F6" s="40"/>
      <c r="G6" s="40"/>
      <c r="H6" s="40"/>
      <c r="I6" s="40"/>
      <c r="J6" s="35" t="s">
        <v>17</v>
      </c>
      <c r="K6" s="35"/>
      <c r="L6" s="35"/>
      <c r="M6" s="35"/>
      <c r="N6" s="35"/>
    </row>
    <row r="7" spans="1:14" ht="15" customHeight="1">
      <c r="A7" s="40"/>
      <c r="B7" s="44"/>
      <c r="C7" s="38" t="s">
        <v>14</v>
      </c>
      <c r="D7" s="40" t="s">
        <v>18</v>
      </c>
      <c r="E7" s="40"/>
      <c r="F7" s="40"/>
      <c r="G7" s="40"/>
      <c r="H7" s="40"/>
      <c r="I7" s="40"/>
      <c r="J7" s="38" t="s">
        <v>14</v>
      </c>
      <c r="K7" s="35" t="s">
        <v>18</v>
      </c>
      <c r="L7" s="35"/>
      <c r="M7" s="35"/>
      <c r="N7" s="35"/>
    </row>
    <row r="8" spans="1:14" ht="96" customHeight="1">
      <c r="A8" s="40"/>
      <c r="B8" s="44"/>
      <c r="C8" s="38"/>
      <c r="D8" s="15" t="s">
        <v>24</v>
      </c>
      <c r="E8" s="15" t="s">
        <v>23</v>
      </c>
      <c r="F8" s="15" t="s">
        <v>22</v>
      </c>
      <c r="G8" s="15" t="s">
        <v>21</v>
      </c>
      <c r="H8" s="15" t="s">
        <v>19</v>
      </c>
      <c r="I8" s="15" t="s">
        <v>20</v>
      </c>
      <c r="J8" s="38"/>
      <c r="K8" s="15" t="s">
        <v>24</v>
      </c>
      <c r="L8" s="15" t="s">
        <v>23</v>
      </c>
      <c r="M8" s="15" t="s">
        <v>22</v>
      </c>
      <c r="N8" s="15" t="s">
        <v>19</v>
      </c>
    </row>
    <row r="9" spans="1:14" ht="15">
      <c r="A9" s="40"/>
      <c r="B9" s="44"/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</row>
    <row r="10" spans="1:14" ht="15">
      <c r="A10" s="2">
        <v>1</v>
      </c>
      <c r="B10" s="2">
        <v>2</v>
      </c>
      <c r="C10" s="2">
        <v>3</v>
      </c>
      <c r="D10" s="12">
        <v>4</v>
      </c>
      <c r="E10" s="2">
        <v>5</v>
      </c>
      <c r="F10" s="12">
        <v>6</v>
      </c>
      <c r="G10" s="2">
        <v>7</v>
      </c>
      <c r="H10" s="12">
        <v>8</v>
      </c>
      <c r="I10" s="2">
        <v>9</v>
      </c>
      <c r="J10" s="2">
        <v>10</v>
      </c>
      <c r="K10" s="12">
        <v>11</v>
      </c>
      <c r="L10" s="2">
        <v>12</v>
      </c>
      <c r="M10" s="2">
        <v>13</v>
      </c>
      <c r="N10" s="2">
        <v>14</v>
      </c>
    </row>
    <row r="11" spans="1:14" s="19" customFormat="1" ht="38.25" customHeight="1">
      <c r="A11" s="39" t="s">
        <v>1</v>
      </c>
      <c r="B11" s="39"/>
      <c r="C11" s="30">
        <f aca="true" t="shared" si="0" ref="C11:N11">C12+C20</f>
        <v>6020502.894615385</v>
      </c>
      <c r="D11" s="30">
        <f t="shared" si="0"/>
        <v>915315.3846153845</v>
      </c>
      <c r="E11" s="30">
        <f t="shared" si="0"/>
        <v>0</v>
      </c>
      <c r="F11" s="30">
        <f t="shared" si="0"/>
        <v>478671.1538461539</v>
      </c>
      <c r="G11" s="30">
        <f t="shared" si="0"/>
        <v>1272741.3461538462</v>
      </c>
      <c r="H11" s="30">
        <f t="shared" si="0"/>
        <v>3353775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0</v>
      </c>
    </row>
    <row r="12" spans="1:14" s="19" customFormat="1" ht="21" customHeight="1">
      <c r="A12" s="42" t="s">
        <v>2</v>
      </c>
      <c r="B12" s="42"/>
      <c r="C12" s="30">
        <f aca="true" t="shared" si="1" ref="C12:N12">SUM(C13:C18)</f>
        <v>1721527.8846153847</v>
      </c>
      <c r="D12" s="30">
        <f t="shared" si="1"/>
        <v>665496.1538461538</v>
      </c>
      <c r="E12" s="30">
        <f t="shared" si="1"/>
        <v>0</v>
      </c>
      <c r="F12" s="30">
        <f t="shared" si="1"/>
        <v>478671.1538461539</v>
      </c>
      <c r="G12" s="30">
        <f t="shared" si="1"/>
        <v>210594.23076923078</v>
      </c>
      <c r="H12" s="30">
        <f t="shared" si="1"/>
        <v>366766.3461538461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</row>
    <row r="13" spans="1:14" ht="38.25" customHeight="1">
      <c r="A13" s="5">
        <v>1</v>
      </c>
      <c r="B13" s="5" t="s">
        <v>27</v>
      </c>
      <c r="C13" s="31">
        <f aca="true" t="shared" si="2" ref="C13:C18">SUM(D13:N13)</f>
        <v>421188.46153846156</v>
      </c>
      <c r="D13" s="16">
        <v>0</v>
      </c>
      <c r="E13" s="16">
        <v>0</v>
      </c>
      <c r="F13" s="17">
        <f>219018-(219018*0.04/1.04)</f>
        <v>210594.23076923078</v>
      </c>
      <c r="G13" s="17">
        <f>219018-(219018*0.04/1.04)</f>
        <v>210594.23076923078</v>
      </c>
      <c r="H13" s="1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37.5" customHeight="1">
      <c r="A14" s="5">
        <v>2</v>
      </c>
      <c r="B14" s="5" t="s">
        <v>28</v>
      </c>
      <c r="C14" s="31">
        <f t="shared" si="2"/>
        <v>144230.76923076922</v>
      </c>
      <c r="D14" s="16">
        <v>0</v>
      </c>
      <c r="E14" s="16">
        <v>0</v>
      </c>
      <c r="F14" s="16">
        <v>0</v>
      </c>
      <c r="G14" s="16">
        <v>0</v>
      </c>
      <c r="H14" s="18">
        <f>150000-(150000*0.04/1.04)</f>
        <v>144230.76923076922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37.5" customHeight="1">
      <c r="A15" s="5">
        <v>3</v>
      </c>
      <c r="B15" s="21" t="s">
        <v>29</v>
      </c>
      <c r="C15" s="32">
        <f t="shared" si="2"/>
        <v>536153.8461538461</v>
      </c>
      <c r="D15" s="22">
        <f>278800-(278800*0.04/1.04)</f>
        <v>268076.92307692306</v>
      </c>
      <c r="E15" s="23">
        <v>0</v>
      </c>
      <c r="F15" s="22">
        <f>278800-(278800*0.04/1.04)</f>
        <v>268076.92307692306</v>
      </c>
      <c r="G15" s="23">
        <v>0</v>
      </c>
      <c r="H15" s="23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ht="38.25" customHeight="1">
      <c r="A16" s="5">
        <v>4</v>
      </c>
      <c r="B16" s="5" t="s">
        <v>5</v>
      </c>
      <c r="C16" s="31">
        <f t="shared" si="2"/>
        <v>397419.23076923075</v>
      </c>
      <c r="D16" s="18">
        <f>413316-(413316*0.04/1.04)</f>
        <v>397419.23076923075</v>
      </c>
      <c r="E16" s="16">
        <v>0</v>
      </c>
      <c r="F16" s="16">
        <v>0</v>
      </c>
      <c r="G16" s="16">
        <v>0</v>
      </c>
      <c r="H16" s="1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38.25" customHeight="1">
      <c r="A17" s="5">
        <v>5</v>
      </c>
      <c r="B17" s="5" t="s">
        <v>30</v>
      </c>
      <c r="C17" s="31">
        <f t="shared" si="2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38.25" customHeight="1">
      <c r="A18" s="21">
        <v>6</v>
      </c>
      <c r="B18" s="5" t="s">
        <v>4</v>
      </c>
      <c r="C18" s="31">
        <f t="shared" si="2"/>
        <v>222535.57692307694</v>
      </c>
      <c r="D18" s="16">
        <v>0</v>
      </c>
      <c r="E18" s="16">
        <v>0</v>
      </c>
      <c r="F18" s="16">
        <v>0</v>
      </c>
      <c r="G18" s="16">
        <v>0</v>
      </c>
      <c r="H18" s="18">
        <f>231437-(231437*0.04/1.04)</f>
        <v>222535.57692307694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">
      <c r="A19" s="34" t="s">
        <v>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19" customFormat="1" ht="14.25">
      <c r="A20" s="36" t="s">
        <v>3</v>
      </c>
      <c r="B20" s="36"/>
      <c r="C20" s="26">
        <v>4298975.01</v>
      </c>
      <c r="D20" s="26">
        <f>SUM(D21:D31)</f>
        <v>249819.23076923078</v>
      </c>
      <c r="E20" s="26">
        <f>SUM(E25:E29)</f>
        <v>0</v>
      </c>
      <c r="F20" s="26">
        <f>SUM(F25:F29)</f>
        <v>0</v>
      </c>
      <c r="G20" s="26">
        <f>SUM(G21:G31)</f>
        <v>1062147.1153846155</v>
      </c>
      <c r="H20" s="26">
        <f>SUM(H21:H31)</f>
        <v>2987008.653846154</v>
      </c>
      <c r="I20" s="26">
        <f aca="true" t="shared" si="3" ref="I20:N20">SUM(I25:I29)</f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</row>
    <row r="21" spans="1:14" s="19" customFormat="1" ht="31.5">
      <c r="A21" s="25">
        <v>1</v>
      </c>
      <c r="B21" s="21" t="s">
        <v>31</v>
      </c>
      <c r="C21" s="24">
        <f>SUM(D21:N21)</f>
        <v>232567.3076923077</v>
      </c>
      <c r="D21" s="23">
        <v>0</v>
      </c>
      <c r="E21" s="23">
        <v>0</v>
      </c>
      <c r="F21" s="23">
        <v>0</v>
      </c>
      <c r="G21" s="28">
        <f>241870-(241870*0.04/1.04)</f>
        <v>232567.3076923077</v>
      </c>
      <c r="H21" s="23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19" customFormat="1" ht="31.5">
      <c r="A22" s="25">
        <v>2</v>
      </c>
      <c r="B22" s="21" t="s">
        <v>10</v>
      </c>
      <c r="C22" s="24">
        <f>SUM(E22:N22)</f>
        <v>247978.84615384616</v>
      </c>
      <c r="D22" s="23">
        <v>0</v>
      </c>
      <c r="E22" s="23">
        <v>0</v>
      </c>
      <c r="F22" s="23">
        <v>0</v>
      </c>
      <c r="G22" s="28">
        <f>257898-(257898*0.04/1.04)</f>
        <v>247978.84615384616</v>
      </c>
      <c r="H22" s="23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s="19" customFormat="1" ht="31.5">
      <c r="A23" s="25">
        <v>3</v>
      </c>
      <c r="B23" s="21" t="s">
        <v>12</v>
      </c>
      <c r="C23" s="24">
        <f>SUM(E23:N23)</f>
        <v>255720.1923076923</v>
      </c>
      <c r="D23" s="23">
        <v>0</v>
      </c>
      <c r="E23" s="23">
        <v>0</v>
      </c>
      <c r="F23" s="23">
        <v>0</v>
      </c>
      <c r="G23" s="23">
        <v>0</v>
      </c>
      <c r="H23" s="28">
        <f>265949-(265949*0.04/1.04)</f>
        <v>255720.1923076923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s="19" customFormat="1" ht="31.5">
      <c r="A24" s="25">
        <v>4</v>
      </c>
      <c r="B24" s="21" t="s">
        <v>8</v>
      </c>
      <c r="C24" s="24">
        <f>SUM(D24:N24)</f>
        <v>0</v>
      </c>
      <c r="D24" s="28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14" customFormat="1" ht="31.5">
      <c r="A25" s="27">
        <v>5</v>
      </c>
      <c r="B25" s="21" t="s">
        <v>6</v>
      </c>
      <c r="C25" s="24">
        <f>SUM(D25:N25)</f>
        <v>0</v>
      </c>
      <c r="D25" s="28">
        <v>0</v>
      </c>
      <c r="E25" s="23">
        <v>0</v>
      </c>
      <c r="F25" s="23">
        <v>0</v>
      </c>
      <c r="G25" s="23">
        <v>0</v>
      </c>
      <c r="H25" s="23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s="14" customFormat="1" ht="31.5">
      <c r="A26" s="27">
        <v>6</v>
      </c>
      <c r="B26" s="21" t="s">
        <v>7</v>
      </c>
      <c r="C26" s="24">
        <f>SUM(E26:N26)</f>
        <v>215211.53846153847</v>
      </c>
      <c r="D26" s="28">
        <v>0</v>
      </c>
      <c r="E26" s="23">
        <v>0</v>
      </c>
      <c r="F26" s="23">
        <v>0</v>
      </c>
      <c r="G26" s="23">
        <v>0</v>
      </c>
      <c r="H26" s="28">
        <f>223820-(223820*0.04/1.04)</f>
        <v>215211.53846153847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s="14" customFormat="1" ht="47.25">
      <c r="A27" s="27">
        <v>7</v>
      </c>
      <c r="B27" s="21" t="s">
        <v>11</v>
      </c>
      <c r="C27" s="24">
        <f>SUM(D27:N27)</f>
        <v>249819.23076923078</v>
      </c>
      <c r="D27" s="28">
        <f>259812-(259812*0.04/1.04)</f>
        <v>249819.23076923078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s="14" customFormat="1" ht="31.5">
      <c r="A28" s="27">
        <v>8</v>
      </c>
      <c r="B28" s="21" t="s">
        <v>32</v>
      </c>
      <c r="C28" s="24">
        <f>SUM(E28:N28)</f>
        <v>581600.9615384615</v>
      </c>
      <c r="D28" s="28">
        <v>0</v>
      </c>
      <c r="E28" s="23">
        <v>0</v>
      </c>
      <c r="F28" s="23">
        <v>0</v>
      </c>
      <c r="G28" s="28">
        <f>604865-(604865*0.04/1.04)</f>
        <v>581600.9615384615</v>
      </c>
      <c r="H28" s="23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s="14" customFormat="1" ht="31.5">
      <c r="A29" s="27">
        <v>9</v>
      </c>
      <c r="B29" s="29" t="s">
        <v>34</v>
      </c>
      <c r="C29" s="24">
        <f>SUM(E29:N29)</f>
        <v>407007.6923076923</v>
      </c>
      <c r="D29" s="28">
        <v>0</v>
      </c>
      <c r="E29" s="23">
        <v>0</v>
      </c>
      <c r="F29" s="23">
        <v>0</v>
      </c>
      <c r="G29" s="23">
        <v>0</v>
      </c>
      <c r="H29" s="28">
        <f>423288-(423288*0.04/1.04)</f>
        <v>407007.6923076923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s="14" customFormat="1" ht="31.5">
      <c r="A30" s="27">
        <v>10</v>
      </c>
      <c r="B30" s="21" t="s">
        <v>33</v>
      </c>
      <c r="C30" s="24">
        <f>SUM(E30:N30)</f>
        <v>1649522.1153846155</v>
      </c>
      <c r="D30" s="23">
        <v>0</v>
      </c>
      <c r="E30" s="23">
        <v>0</v>
      </c>
      <c r="F30" s="23">
        <v>0</v>
      </c>
      <c r="G30" s="23">
        <v>0</v>
      </c>
      <c r="H30" s="28">
        <f>1715503-(1715503*0.04/1.04)</f>
        <v>1649522.1153846155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s="14" customFormat="1" ht="29.25" customHeight="1">
      <c r="A31" s="27">
        <v>11</v>
      </c>
      <c r="B31" s="29" t="s">
        <v>35</v>
      </c>
      <c r="C31" s="24">
        <f>SUM(E31:N31)</f>
        <v>459547.1153846154</v>
      </c>
      <c r="D31" s="28">
        <v>0</v>
      </c>
      <c r="E31" s="28">
        <v>0</v>
      </c>
      <c r="F31" s="28">
        <v>0</v>
      </c>
      <c r="G31" s="28">
        <v>0</v>
      </c>
      <c r="H31" s="28">
        <f>477929-(477929*0.04/1.04)</f>
        <v>459547.1153846154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7" ht="34.5" customHeight="1"/>
    <row r="38" ht="36" customHeight="1"/>
    <row r="39" ht="5.25" customHeight="1"/>
    <row r="40" ht="15" hidden="1"/>
  </sheetData>
  <sheetProtection/>
  <mergeCells count="16">
    <mergeCell ref="K1:N1"/>
    <mergeCell ref="A12:B12"/>
    <mergeCell ref="A2:N2"/>
    <mergeCell ref="A3:N3"/>
    <mergeCell ref="A6:A9"/>
    <mergeCell ref="B6:B9"/>
    <mergeCell ref="D7:I7"/>
    <mergeCell ref="K7:N7"/>
    <mergeCell ref="J7:J8"/>
    <mergeCell ref="A19:N19"/>
    <mergeCell ref="J6:N6"/>
    <mergeCell ref="A20:B20"/>
    <mergeCell ref="D4:K4"/>
    <mergeCell ref="C7:C8"/>
    <mergeCell ref="A11:B11"/>
    <mergeCell ref="C6:I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2017-07-25T11:02:13Z</cp:lastPrinted>
  <dcterms:created xsi:type="dcterms:W3CDTF">2012-12-13T11:50:40Z</dcterms:created>
  <dcterms:modified xsi:type="dcterms:W3CDTF">2017-07-29T06:21:42Z</dcterms:modified>
  <cp:category/>
  <cp:version/>
  <cp:contentType/>
  <cp:contentStatus/>
</cp:coreProperties>
</file>